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jvrafricaza-my.sharepoint.com/personal/hofmeyr_jvrafrica_co_za/Documents/DESKTOP/Blog and other drafts/"/>
    </mc:Choice>
  </mc:AlternateContent>
  <xr:revisionPtr revIDLastSave="0" documentId="8_{229453C2-C70A-4697-9DE8-8EDE5B57A1F1}" xr6:coauthVersionLast="47" xr6:coauthVersionMax="47" xr10:uidLastSave="{00000000-0000-0000-0000-000000000000}"/>
  <bookViews>
    <workbookView xWindow="28680" yWindow="-120" windowWidth="29040" windowHeight="15720" firstSheet="3" activeTab="3" xr2:uid="{9879DCB8-EEF3-4898-BA98-59828DDBD1FC}"/>
  </bookViews>
  <sheets>
    <sheet name="Selection project" sheetId="1" r:id="rId1"/>
    <sheet name="Development project" sheetId="5" r:id="rId2"/>
    <sheet name="Example standardised scores" sheetId="6" r:id="rId3"/>
    <sheet name="Benchmark project" sheetId="7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5" l="1"/>
  <c r="C9" i="5"/>
  <c r="C8" i="5"/>
  <c r="B33" i="6"/>
  <c r="B31" i="6"/>
  <c r="B30" i="6"/>
  <c r="C3" i="6" a="1"/>
  <c r="C3" i="6" s="1"/>
  <c r="B28" i="6"/>
  <c r="B27" i="6"/>
  <c r="C6" i="7"/>
  <c r="C19" i="7" s="1"/>
  <c r="C17" i="7" l="1"/>
  <c r="C20" i="7"/>
  <c r="C21" i="7" l="1"/>
  <c r="C18" i="7"/>
  <c r="C23" i="5" l="1"/>
  <c r="C6" i="5"/>
  <c r="C19" i="5" s="1"/>
  <c r="C20" i="5" s="1"/>
  <c r="C6" i="1"/>
  <c r="C12" i="1"/>
  <c r="C13" i="1" s="1"/>
  <c r="C21" i="1" s="1"/>
  <c r="C19" i="1" s="1"/>
  <c r="C20" i="1" s="1"/>
  <c r="C25" i="1"/>
  <c r="C24" i="1"/>
  <c r="C17" i="5" l="1"/>
  <c r="C21" i="5" s="1"/>
  <c r="C24" i="5"/>
  <c r="C25" i="5" s="1"/>
  <c r="C22" i="1"/>
  <c r="C26" i="1"/>
  <c r="C27" i="1" s="1"/>
  <c r="C18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<sst xmlns="http://schemas.openxmlformats.org/spreadsheetml/2006/main" count="95" uniqueCount="80">
  <si>
    <t>BCG Utility Analysis</t>
  </si>
  <si>
    <t>Edit in yellow</t>
  </si>
  <si>
    <t>Average CTC (salary) for the job</t>
  </si>
  <si>
    <t>Annual salary</t>
  </si>
  <si>
    <t>Complexity of job (20% low, 30% medium, 40% high)</t>
  </si>
  <si>
    <t>This is an estimate (the 40% rule) and can be validated with actual performance data</t>
  </si>
  <si>
    <t>Standard deviation of job performance (40% rule)</t>
  </si>
  <si>
    <t>Correlation coeficcient (predictor to criterion)</t>
  </si>
  <si>
    <t>How valid is your predictors? Use estimates and sensitivity analysis in the beginning. Would need to validate against criterion data to confirm</t>
  </si>
  <si>
    <t>Number of applicants</t>
  </si>
  <si>
    <t>The number who applied and went through the selection process</t>
  </si>
  <si>
    <t>Number selected</t>
  </si>
  <si>
    <t>The number selected</t>
  </si>
  <si>
    <t>Selection ratio</t>
  </si>
  <si>
    <t>The above expressed as a %</t>
  </si>
  <si>
    <t>Estimated Z scores of selected group</t>
  </si>
  <si>
    <t xml:space="preserve">This is an estimated cutoff, based on the selection ratio and the assumption that performance is normally distributed (see graph below). </t>
  </si>
  <si>
    <t>Cost per candidate (for selection)</t>
  </si>
  <si>
    <t>The total cost of the selection element you are analysing.</t>
  </si>
  <si>
    <t>Expected tenure</t>
  </si>
  <si>
    <t>Sometimes assessment costs cancel out gains in value if the hired candidate leaves within a year, however if candidate stays 2 years or more the increases build up significantly</t>
  </si>
  <si>
    <t>Estimated value of the hired employee(s)</t>
  </si>
  <si>
    <t>Estimated value of candidate</t>
  </si>
  <si>
    <t>Employment costs as % of employee value</t>
  </si>
  <si>
    <t>Net Value of candidate (Total value - CTC)</t>
  </si>
  <si>
    <t>Candidate quality compared to average</t>
  </si>
  <si>
    <t>Estiomated value of the selection intervention:</t>
  </si>
  <si>
    <t>Average cost of selection per selected candidate</t>
  </si>
  <si>
    <t>Total cost of the selection intervention</t>
  </si>
  <si>
    <t>Utility of selection intervention (The difference between the gain in value (criterion expressed in monetar terms) and cost of the intervention)</t>
  </si>
  <si>
    <t>ROI of selection intervention</t>
  </si>
  <si>
    <t>1 Standard deviation of job performance in R</t>
  </si>
  <si>
    <t>Average performance (trained)</t>
  </si>
  <si>
    <t>Average performance (untrained)</t>
  </si>
  <si>
    <t>Effect size</t>
  </si>
  <si>
    <t>Number of candidates trained</t>
  </si>
  <si>
    <t>Cost per candidate (for development)</t>
  </si>
  <si>
    <t>Expected duration of training effects</t>
  </si>
  <si>
    <r>
      <t xml:space="preserve">Estimated value of </t>
    </r>
    <r>
      <rPr>
        <b/>
        <sz val="11"/>
        <color theme="1"/>
        <rFont val="Aptos Narrow"/>
        <family val="2"/>
        <scheme val="minor"/>
      </rPr>
      <t>trained</t>
    </r>
    <r>
      <rPr>
        <sz val="11"/>
        <color theme="1"/>
        <rFont val="Aptos Narrow"/>
        <family val="2"/>
        <scheme val="minor"/>
      </rPr>
      <t xml:space="preserve"> candidates on average</t>
    </r>
  </si>
  <si>
    <t>Trained candidate employment costs as % of employee value</t>
  </si>
  <si>
    <r>
      <t xml:space="preserve">Estimated value of </t>
    </r>
    <r>
      <rPr>
        <b/>
        <sz val="11"/>
        <color theme="1"/>
        <rFont val="Aptos Narrow"/>
        <family val="2"/>
        <scheme val="minor"/>
      </rPr>
      <t>untrained</t>
    </r>
    <r>
      <rPr>
        <sz val="11"/>
        <color theme="1"/>
        <rFont val="Aptos Narrow"/>
        <family val="2"/>
        <scheme val="minor"/>
      </rPr>
      <t xml:space="preserve"> candidates on average</t>
    </r>
  </si>
  <si>
    <t>Untrained employment costs as % of employee value</t>
  </si>
  <si>
    <t>Gain in value per trained employee</t>
  </si>
  <si>
    <t>Estimated value of the selection intervention:</t>
  </si>
  <si>
    <t>Total cost of the development intervention</t>
  </si>
  <si>
    <t>Utility of development intervention</t>
  </si>
  <si>
    <t>Candidate</t>
  </si>
  <si>
    <t>Scores</t>
  </si>
  <si>
    <t>Standardised scores</t>
  </si>
  <si>
    <t>Ethan Cole</t>
  </si>
  <si>
    <t>Maya Rivera</t>
  </si>
  <si>
    <t>Daniel Okoro</t>
  </si>
  <si>
    <t>Lila Bennett</t>
  </si>
  <si>
    <t>Hugo Martins</t>
  </si>
  <si>
    <t>Amara Singh</t>
  </si>
  <si>
    <t>Felix Turner</t>
  </si>
  <si>
    <t>Zoe Chan</t>
  </si>
  <si>
    <t>Jonah Peters</t>
  </si>
  <si>
    <t>Nia Jacobs</t>
  </si>
  <si>
    <t>Samuel van Wyk</t>
  </si>
  <si>
    <t>Clara Rossi</t>
  </si>
  <si>
    <t>Lucas Dlamini</t>
  </si>
  <si>
    <t>Isla Novak</t>
  </si>
  <si>
    <t>Nathaniel Price</t>
  </si>
  <si>
    <t>Aria Becker</t>
  </si>
  <si>
    <t>Tariq Mensah</t>
  </si>
  <si>
    <t>Elise Morgan</t>
  </si>
  <si>
    <t>Rafael Costa</t>
  </si>
  <si>
    <t>Jade Harper</t>
  </si>
  <si>
    <t>Jenny Jolie</t>
  </si>
  <si>
    <t xml:space="preserve">Mean </t>
  </si>
  <si>
    <t xml:space="preserve">SD </t>
  </si>
  <si>
    <t>Average (trained)</t>
  </si>
  <si>
    <t>Average (untrained)</t>
  </si>
  <si>
    <t>Correlation</t>
  </si>
  <si>
    <t>Average Z scores (incumbents)</t>
  </si>
  <si>
    <t>Average Z scores (benchmark)</t>
  </si>
  <si>
    <r>
      <rPr>
        <sz val="11"/>
        <color theme="1"/>
        <rFont val="Aptos Narrow"/>
        <family val="2"/>
        <scheme val="minor"/>
      </rPr>
      <t xml:space="preserve">Estimated value </t>
    </r>
    <r>
      <rPr>
        <b/>
        <sz val="11"/>
        <color theme="1"/>
        <rFont val="Aptos Narrow"/>
        <family val="2"/>
        <scheme val="minor"/>
      </rPr>
      <t>of incumbent employee(s)</t>
    </r>
  </si>
  <si>
    <r>
      <t xml:space="preserve">Estimated value of </t>
    </r>
    <r>
      <rPr>
        <b/>
        <sz val="11"/>
        <color theme="1"/>
        <rFont val="Aptos Narrow"/>
        <family val="2"/>
        <scheme val="minor"/>
      </rPr>
      <t>incumbent</t>
    </r>
    <r>
      <rPr>
        <sz val="11"/>
        <color theme="1"/>
        <rFont val="Aptos Narrow"/>
        <family val="2"/>
        <scheme val="minor"/>
      </rPr>
      <t xml:space="preserve"> candidates on average</t>
    </r>
  </si>
  <si>
    <r>
      <t xml:space="preserve">Estimated value of </t>
    </r>
    <r>
      <rPr>
        <b/>
        <sz val="11"/>
        <color theme="1"/>
        <rFont val="Aptos Narrow"/>
        <family val="2"/>
        <scheme val="minor"/>
      </rPr>
      <t>benchmark</t>
    </r>
    <r>
      <rPr>
        <sz val="11"/>
        <color theme="1"/>
        <rFont val="Aptos Narrow"/>
        <family val="2"/>
        <scheme val="minor"/>
      </rPr>
      <t xml:space="preserve"> candidates on average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</si>
</sst>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&quot;* #,##0.00_-;\-&quot;R&quot;* #,##0.00_-;_-&quot;R&quot;* &quot;-&quot;??_-;_-@_-"/>
    <numFmt numFmtId="165" formatCode="0.0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3" xfId="0" applyBorder="1"/>
    <xf numFmtId="164" fontId="0" fillId="0" borderId="4" xfId="0" applyNumberFormat="1" applyBorder="1"/>
    <xf numFmtId="164" fontId="0" fillId="0" borderId="4" xfId="1" applyFont="1" applyBorder="1"/>
    <xf numFmtId="0" fontId="0" fillId="0" borderId="5" xfId="0" applyBorder="1"/>
    <xf numFmtId="9" fontId="0" fillId="0" borderId="6" xfId="2" applyFont="1" applyBorder="1"/>
    <xf numFmtId="0" fontId="0" fillId="0" borderId="5" xfId="0" applyBorder="1" applyAlignment="1">
      <alignment wrapText="1"/>
    </xf>
    <xf numFmtId="0" fontId="2" fillId="0" borderId="0" xfId="0" applyFont="1"/>
    <xf numFmtId="0" fontId="0" fillId="0" borderId="3" xfId="0" applyBorder="1" applyAlignment="1">
      <alignment wrapText="1"/>
    </xf>
    <xf numFmtId="164" fontId="0" fillId="0" borderId="2" xfId="0" applyNumberFormat="1" applyBorder="1"/>
    <xf numFmtId="0" fontId="2" fillId="2" borderId="0" xfId="0" applyFont="1" applyFill="1"/>
    <xf numFmtId="164" fontId="0" fillId="2" borderId="0" xfId="1" applyFont="1" applyFill="1" applyAlignment="1">
      <alignment horizontal="right"/>
    </xf>
    <xf numFmtId="0" fontId="0" fillId="2" borderId="0" xfId="0" applyFill="1" applyAlignment="1">
      <alignment horizontal="right"/>
    </xf>
    <xf numFmtId="164" fontId="0" fillId="0" borderId="0" xfId="1" applyFont="1" applyAlignment="1">
      <alignment horizontal="righ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9" fontId="0" fillId="0" borderId="4" xfId="2" applyFont="1" applyFill="1" applyBorder="1"/>
    <xf numFmtId="9" fontId="0" fillId="0" borderId="0" xfId="2" applyFont="1" applyBorder="1"/>
    <xf numFmtId="9" fontId="0" fillId="0" borderId="4" xfId="2" applyFont="1" applyBorder="1"/>
    <xf numFmtId="164" fontId="0" fillId="0" borderId="6" xfId="2" applyNumberFormat="1" applyFont="1" applyBorder="1"/>
    <xf numFmtId="0" fontId="3" fillId="0" borderId="0" xfId="0" applyFont="1" applyAlignment="1">
      <alignment vertical="center"/>
    </xf>
    <xf numFmtId="165" fontId="0" fillId="0" borderId="0" xfId="0" applyNumberFormat="1"/>
    <xf numFmtId="0" fontId="3" fillId="2" borderId="0" xfId="0" applyFont="1" applyFill="1" applyAlignment="1">
      <alignment vertical="center"/>
    </xf>
    <xf numFmtId="165" fontId="0" fillId="0" borderId="0" xfId="0" applyNumberFormat="1" applyAlignment="1">
      <alignment horizontal="right"/>
    </xf>
    <xf numFmtId="164" fontId="0" fillId="0" borderId="0" xfId="1" applyFont="1" applyFill="1" applyAlignment="1">
      <alignment horizontal="right"/>
    </xf>
    <xf numFmtId="164" fontId="0" fillId="0" borderId="0" xfId="0" applyNumberFormat="1"/>
    <xf numFmtId="164" fontId="0" fillId="0" borderId="0" xfId="1" applyFont="1" applyBorder="1"/>
    <xf numFmtId="0" fontId="0" fillId="2" borderId="0" xfId="0" applyFill="1"/>
  </cellXfs>
  <cellStyles count="3">
    <cellStyle name="Currency" xfId="1" builtinId="4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25351</xdr:colOff>
      <xdr:row>17</xdr:row>
      <xdr:rowOff>54662</xdr:rowOff>
    </xdr:from>
    <xdr:to>
      <xdr:col>5</xdr:col>
      <xdr:colOff>58163</xdr:colOff>
      <xdr:row>32</xdr:row>
      <xdr:rowOff>20225</xdr:rowOff>
    </xdr:to>
    <xdr:pic>
      <xdr:nvPicPr>
        <xdr:cNvPr id="2" name="Picture 1" descr="What is a z-score in assessment? | Assessment Systems (ASC)">
          <a:extLst>
            <a:ext uri="{FF2B5EF4-FFF2-40B4-BE49-F238E27FC236}">
              <a16:creationId xmlns:a16="http://schemas.microsoft.com/office/drawing/2014/main" id="{41B9A75F-7977-DE55-475D-B00BE7B9E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216" y="3344450"/>
          <a:ext cx="5648459" cy="30935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25351</xdr:colOff>
      <xdr:row>15</xdr:row>
      <xdr:rowOff>54662</xdr:rowOff>
    </xdr:from>
    <xdr:to>
      <xdr:col>5</xdr:col>
      <xdr:colOff>58163</xdr:colOff>
      <xdr:row>31</xdr:row>
      <xdr:rowOff>16708</xdr:rowOff>
    </xdr:to>
    <xdr:pic>
      <xdr:nvPicPr>
        <xdr:cNvPr id="2" name="Picture 1" descr="What is a z-score in assessment? | Assessment Systems (ASC)">
          <a:extLst>
            <a:ext uri="{FF2B5EF4-FFF2-40B4-BE49-F238E27FC236}">
              <a16:creationId xmlns:a16="http://schemas.microsoft.com/office/drawing/2014/main" id="{B6CB855E-4BD9-40B2-9D98-2A6EA934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7991" y="3316022"/>
          <a:ext cx="5662087" cy="3066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25351</xdr:colOff>
      <xdr:row>15</xdr:row>
      <xdr:rowOff>54662</xdr:rowOff>
    </xdr:from>
    <xdr:to>
      <xdr:col>5</xdr:col>
      <xdr:colOff>54353</xdr:colOff>
      <xdr:row>31</xdr:row>
      <xdr:rowOff>20518</xdr:rowOff>
    </xdr:to>
    <xdr:pic>
      <xdr:nvPicPr>
        <xdr:cNvPr id="2" name="Picture 1" descr="What is a z-score in assessment? | Assessment Systems (ASC)">
          <a:extLst>
            <a:ext uri="{FF2B5EF4-FFF2-40B4-BE49-F238E27FC236}">
              <a16:creationId xmlns:a16="http://schemas.microsoft.com/office/drawing/2014/main" id="{18B4325B-B6E5-4EE3-AD62-9D6AA1697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291" y="2773097"/>
          <a:ext cx="5665897" cy="3072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5C4CB-BD3C-4D0C-96E3-2F88CC9138FD}">
  <dimension ref="B2:E27"/>
  <sheetViews>
    <sheetView topLeftCell="A4" zoomScale="130" zoomScaleNormal="130" workbookViewId="0">
      <selection activeCell="C17" sqref="C17"/>
    </sheetView>
  </sheetViews>
  <sheetFormatPr defaultRowHeight="14.45"/>
  <cols>
    <col min="2" max="2" width="60.42578125" customWidth="1"/>
    <col min="3" max="3" width="12.85546875" bestFit="1" customWidth="1"/>
    <col min="4" max="4" width="3.5703125" customWidth="1"/>
    <col min="5" max="5" width="82.140625" customWidth="1"/>
  </cols>
  <sheetData>
    <row r="2" spans="2:5">
      <c r="B2" s="9" t="s">
        <v>0</v>
      </c>
      <c r="C2" s="12" t="s">
        <v>1</v>
      </c>
    </row>
    <row r="4" spans="2:5">
      <c r="B4" t="s">
        <v>2</v>
      </c>
      <c r="C4" s="13">
        <v>500000</v>
      </c>
      <c r="E4" t="s">
        <v>3</v>
      </c>
    </row>
    <row r="5" spans="2:5">
      <c r="B5" t="s">
        <v>4</v>
      </c>
      <c r="C5" s="14">
        <v>0.4</v>
      </c>
      <c r="E5" t="s">
        <v>5</v>
      </c>
    </row>
    <row r="6" spans="2:5">
      <c r="B6" t="s">
        <v>6</v>
      </c>
      <c r="C6" s="15">
        <f>C4*C5</f>
        <v>200000</v>
      </c>
    </row>
    <row r="7" spans="2:5">
      <c r="C7" s="16"/>
    </row>
    <row r="8" spans="2:5">
      <c r="B8" t="s">
        <v>7</v>
      </c>
      <c r="C8" s="14">
        <v>0.5</v>
      </c>
      <c r="E8" t="s">
        <v>8</v>
      </c>
    </row>
    <row r="9" spans="2:5">
      <c r="C9" s="16"/>
    </row>
    <row r="10" spans="2:5">
      <c r="B10" t="s">
        <v>9</v>
      </c>
      <c r="C10" s="14">
        <v>15</v>
      </c>
      <c r="E10" t="s">
        <v>10</v>
      </c>
    </row>
    <row r="11" spans="2:5">
      <c r="B11" t="s">
        <v>11</v>
      </c>
      <c r="C11" s="14">
        <v>2</v>
      </c>
      <c r="E11" t="s">
        <v>12</v>
      </c>
    </row>
    <row r="12" spans="2:5">
      <c r="B12" t="s">
        <v>13</v>
      </c>
      <c r="C12" s="16">
        <f>C11/C10</f>
        <v>0.13333333333333333</v>
      </c>
      <c r="E12" t="s">
        <v>14</v>
      </c>
    </row>
    <row r="13" spans="2:5">
      <c r="B13" t="s">
        <v>15</v>
      </c>
      <c r="C13" s="17">
        <f>_xlfn.NORM.S.DIST(_xlfn.NORM.S.INV(1 - C12),FALSE)/C12</f>
        <v>1.6145522847475064</v>
      </c>
      <c r="E13" t="s">
        <v>16</v>
      </c>
    </row>
    <row r="14" spans="2:5">
      <c r="C14" s="16"/>
    </row>
    <row r="15" spans="2:5">
      <c r="B15" t="s">
        <v>17</v>
      </c>
      <c r="C15" s="13">
        <v>10000</v>
      </c>
      <c r="E15" t="s">
        <v>18</v>
      </c>
    </row>
    <row r="16" spans="2:5" ht="28.9">
      <c r="B16" t="s">
        <v>19</v>
      </c>
      <c r="C16" s="14">
        <v>3</v>
      </c>
      <c r="E16" s="1" t="s">
        <v>20</v>
      </c>
    </row>
    <row r="18" spans="2:3">
      <c r="B18" s="9" t="s">
        <v>21</v>
      </c>
    </row>
    <row r="19" spans="2:3">
      <c r="B19" s="2" t="s">
        <v>22</v>
      </c>
      <c r="C19" s="11">
        <f>C21+C4</f>
        <v>661455.22847475065</v>
      </c>
    </row>
    <row r="20" spans="2:3">
      <c r="B20" s="3" t="s">
        <v>23</v>
      </c>
      <c r="C20" s="18">
        <f>C4/C19</f>
        <v>0.7559090600174857</v>
      </c>
    </row>
    <row r="21" spans="2:3">
      <c r="B21" s="3" t="s">
        <v>24</v>
      </c>
      <c r="C21" s="5">
        <f>(C8*C6*C13)</f>
        <v>161455.22847475065</v>
      </c>
    </row>
    <row r="22" spans="2:3">
      <c r="B22" s="6" t="s">
        <v>25</v>
      </c>
      <c r="C22" s="7">
        <f>C21/C4</f>
        <v>0.32291045694950132</v>
      </c>
    </row>
    <row r="23" spans="2:3" ht="31.9" customHeight="1">
      <c r="B23" s="9" t="s">
        <v>26</v>
      </c>
    </row>
    <row r="24" spans="2:3">
      <c r="B24" s="2" t="s">
        <v>27</v>
      </c>
      <c r="C24" s="11">
        <f>(C10*C15)/C11</f>
        <v>75000</v>
      </c>
    </row>
    <row r="25" spans="2:3">
      <c r="B25" s="3" t="s">
        <v>28</v>
      </c>
      <c r="C25" s="4">
        <f>C15*C10</f>
        <v>150000</v>
      </c>
    </row>
    <row r="26" spans="2:3" ht="28.9">
      <c r="B26" s="10" t="s">
        <v>29</v>
      </c>
      <c r="C26" s="5">
        <f>((C8*C6*C13*C16)-(C10*C15)/C11)</f>
        <v>409365.68542425195</v>
      </c>
    </row>
    <row r="27" spans="2:3">
      <c r="B27" s="8" t="s">
        <v>30</v>
      </c>
      <c r="C27" s="7">
        <f>C26/C25</f>
        <v>2.7291045694950129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A00AB-5A1D-4E39-8E4D-907D376BC71C}">
  <dimension ref="B2:E25"/>
  <sheetViews>
    <sheetView topLeftCell="A4" zoomScale="130" zoomScaleNormal="130" workbookViewId="0">
      <selection activeCell="C25" sqref="C25"/>
    </sheetView>
  </sheetViews>
  <sheetFormatPr defaultRowHeight="14.45"/>
  <cols>
    <col min="2" max="2" width="60.42578125" customWidth="1"/>
    <col min="3" max="3" width="14.5703125" bestFit="1" customWidth="1"/>
    <col min="4" max="4" width="3.5703125" customWidth="1"/>
    <col min="5" max="5" width="82.140625" customWidth="1"/>
  </cols>
  <sheetData>
    <row r="2" spans="2:5">
      <c r="B2" s="9" t="s">
        <v>0</v>
      </c>
      <c r="C2" s="12" t="s">
        <v>1</v>
      </c>
    </row>
    <row r="4" spans="2:5">
      <c r="B4" t="s">
        <v>2</v>
      </c>
      <c r="C4" s="13">
        <v>250000</v>
      </c>
    </row>
    <row r="5" spans="2:5">
      <c r="B5" t="s">
        <v>4</v>
      </c>
      <c r="C5" s="14">
        <v>0.2</v>
      </c>
    </row>
    <row r="6" spans="2:5">
      <c r="B6" t="s">
        <v>31</v>
      </c>
      <c r="C6" s="15">
        <f>C4*C5</f>
        <v>50000</v>
      </c>
    </row>
    <row r="7" spans="2:5">
      <c r="C7" s="16"/>
    </row>
    <row r="8" spans="2:5">
      <c r="B8" t="s">
        <v>32</v>
      </c>
      <c r="C8" s="25">
        <f>'Example standardised scores'!B30</f>
        <v>0.31231838518189659</v>
      </c>
    </row>
    <row r="9" spans="2:5">
      <c r="B9" t="s">
        <v>33</v>
      </c>
      <c r="C9" s="25">
        <f>'Example standardised scores'!B31</f>
        <v>-0.2839258047108158</v>
      </c>
    </row>
    <row r="10" spans="2:5">
      <c r="B10" t="s">
        <v>34</v>
      </c>
      <c r="C10" s="17">
        <f>'Example standardised scores'!B33</f>
        <v>0.59624418989271244</v>
      </c>
    </row>
    <row r="11" spans="2:5">
      <c r="C11" s="16"/>
    </row>
    <row r="12" spans="2:5">
      <c r="B12" t="s">
        <v>35</v>
      </c>
      <c r="C12" s="14">
        <v>15</v>
      </c>
    </row>
    <row r="13" spans="2:5">
      <c r="B13" t="s">
        <v>36</v>
      </c>
      <c r="C13" s="13">
        <v>50000</v>
      </c>
    </row>
    <row r="14" spans="2:5">
      <c r="B14" t="s">
        <v>37</v>
      </c>
      <c r="C14" s="14">
        <v>5</v>
      </c>
      <c r="E14" s="1"/>
    </row>
    <row r="16" spans="2:5">
      <c r="B16" s="9" t="s">
        <v>21</v>
      </c>
    </row>
    <row r="17" spans="2:3">
      <c r="B17" s="2" t="s">
        <v>38</v>
      </c>
      <c r="C17" s="11">
        <f>(C6*C8)+C4</f>
        <v>265615.91925909481</v>
      </c>
    </row>
    <row r="18" spans="2:3">
      <c r="B18" s="3" t="s">
        <v>39</v>
      </c>
      <c r="C18" s="18">
        <f>C4/C17</f>
        <v>0.94120864704700824</v>
      </c>
    </row>
    <row r="19" spans="2:3">
      <c r="B19" s="3" t="s">
        <v>40</v>
      </c>
      <c r="C19" s="5">
        <f>(C6*C9)+C4</f>
        <v>235803.7097644592</v>
      </c>
    </row>
    <row r="20" spans="2:3">
      <c r="B20" s="3" t="s">
        <v>41</v>
      </c>
      <c r="C20" s="20">
        <f>C4/C19</f>
        <v>1.0602038460282124</v>
      </c>
    </row>
    <row r="21" spans="2:3">
      <c r="B21" s="6" t="s">
        <v>42</v>
      </c>
      <c r="C21" s="21">
        <f>C17-C19</f>
        <v>29812.209494635608</v>
      </c>
    </row>
    <row r="22" spans="2:3" ht="31.9" customHeight="1">
      <c r="B22" s="9" t="s">
        <v>43</v>
      </c>
    </row>
    <row r="23" spans="2:3">
      <c r="B23" s="2" t="s">
        <v>44</v>
      </c>
      <c r="C23" s="11">
        <f>C13*C12</f>
        <v>750000</v>
      </c>
    </row>
    <row r="24" spans="2:3">
      <c r="B24" s="10" t="s">
        <v>45</v>
      </c>
      <c r="C24" s="5">
        <f>(C6*C10*C12*C14)-(C13*C12)</f>
        <v>1485915.7120976718</v>
      </c>
    </row>
    <row r="25" spans="2:3">
      <c r="B25" s="8" t="s">
        <v>30</v>
      </c>
      <c r="C25" s="7">
        <f>C24/C23</f>
        <v>1.9812209494635624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67618-67B6-47E0-9581-4823BC828F60}">
  <dimension ref="A1:C37"/>
  <sheetViews>
    <sheetView workbookViewId="0">
      <selection activeCell="B33" sqref="B33"/>
    </sheetView>
  </sheetViews>
  <sheetFormatPr defaultRowHeight="14.45"/>
  <cols>
    <col min="1" max="1" width="21" customWidth="1"/>
    <col min="2" max="2" width="11" bestFit="1" customWidth="1"/>
  </cols>
  <sheetData>
    <row r="1" spans="1:3">
      <c r="A1" t="s">
        <v>46</v>
      </c>
      <c r="B1" t="s">
        <v>47</v>
      </c>
      <c r="C1" t="s">
        <v>48</v>
      </c>
    </row>
    <row r="3" spans="1:3">
      <c r="A3" s="24" t="s">
        <v>49</v>
      </c>
      <c r="B3" s="22">
        <v>78</v>
      </c>
      <c r="C3" cm="1">
        <f t="array" ref="C3:C23">STANDARDIZE(B3:B23,B27,B28)</f>
        <v>0.73216507252849505</v>
      </c>
    </row>
    <row r="4" spans="1:3">
      <c r="A4" s="24" t="s">
        <v>50</v>
      </c>
      <c r="B4" s="22">
        <v>54</v>
      </c>
      <c r="C4">
        <v>-0.62949985940641895</v>
      </c>
    </row>
    <row r="5" spans="1:3">
      <c r="A5" s="24" t="s">
        <v>51</v>
      </c>
      <c r="B5" s="22">
        <v>92</v>
      </c>
      <c r="C5">
        <v>1.5264696161571949</v>
      </c>
    </row>
    <row r="6" spans="1:3">
      <c r="A6" s="24" t="s">
        <v>52</v>
      </c>
      <c r="B6" s="22">
        <v>66</v>
      </c>
      <c r="C6">
        <v>5.1332606561038045E-2</v>
      </c>
    </row>
    <row r="7" spans="1:3">
      <c r="A7" s="24" t="s">
        <v>53</v>
      </c>
      <c r="B7" s="22">
        <v>81</v>
      </c>
      <c r="C7">
        <v>0.90237318902035935</v>
      </c>
    </row>
    <row r="8" spans="1:3">
      <c r="A8" s="24" t="s">
        <v>54</v>
      </c>
      <c r="B8" s="22">
        <v>47</v>
      </c>
      <c r="C8">
        <v>-1.0266521312207688</v>
      </c>
    </row>
    <row r="9" spans="1:3">
      <c r="A9" s="24" t="s">
        <v>55</v>
      </c>
      <c r="B9" s="22">
        <v>89</v>
      </c>
      <c r="C9">
        <v>1.3562614996653306</v>
      </c>
    </row>
    <row r="10" spans="1:3">
      <c r="A10" s="24" t="s">
        <v>56</v>
      </c>
      <c r="B10" s="22">
        <v>77</v>
      </c>
      <c r="C10">
        <v>0.67542903369787366</v>
      </c>
    </row>
    <row r="11" spans="1:3">
      <c r="A11" s="24" t="s">
        <v>57</v>
      </c>
      <c r="B11" s="22">
        <v>58</v>
      </c>
      <c r="C11">
        <v>-0.40255570408393332</v>
      </c>
    </row>
    <row r="12" spans="1:3">
      <c r="A12" s="24" t="s">
        <v>58</v>
      </c>
      <c r="B12" s="22">
        <v>64</v>
      </c>
      <c r="C12">
        <v>-6.2139471100204798E-2</v>
      </c>
    </row>
    <row r="13" spans="1:3">
      <c r="A13" s="22" t="s">
        <v>59</v>
      </c>
      <c r="B13" s="22">
        <v>88</v>
      </c>
      <c r="C13">
        <v>1.2995254608347093</v>
      </c>
    </row>
    <row r="14" spans="1:3">
      <c r="A14" s="22" t="s">
        <v>60</v>
      </c>
      <c r="B14" s="22">
        <v>38</v>
      </c>
      <c r="C14">
        <v>-1.5372764806963617</v>
      </c>
    </row>
    <row r="15" spans="1:3">
      <c r="A15" s="22" t="s">
        <v>61</v>
      </c>
      <c r="B15" s="22">
        <v>37</v>
      </c>
      <c r="C15">
        <v>-1.5940125195269832</v>
      </c>
    </row>
    <row r="16" spans="1:3">
      <c r="A16" s="22" t="s">
        <v>62</v>
      </c>
      <c r="B16" s="22">
        <v>65</v>
      </c>
      <c r="C16">
        <v>-5.4034322695833761E-3</v>
      </c>
    </row>
    <row r="17" spans="1:3">
      <c r="A17" s="22" t="s">
        <v>63</v>
      </c>
      <c r="B17" s="22">
        <v>62</v>
      </c>
      <c r="C17">
        <v>-0.17561154876144763</v>
      </c>
    </row>
    <row r="18" spans="1:3">
      <c r="A18" s="22" t="s">
        <v>64</v>
      </c>
      <c r="B18" s="22">
        <v>50</v>
      </c>
      <c r="C18">
        <v>-0.85644401472890463</v>
      </c>
    </row>
    <row r="19" spans="1:3">
      <c r="A19" s="22" t="s">
        <v>65</v>
      </c>
      <c r="B19" s="22">
        <v>79</v>
      </c>
      <c r="C19">
        <v>0.78890111135911645</v>
      </c>
    </row>
    <row r="20" spans="1:3">
      <c r="A20" s="22" t="s">
        <v>66</v>
      </c>
      <c r="B20" s="22">
        <v>68</v>
      </c>
      <c r="C20">
        <v>0.16480468422228087</v>
      </c>
    </row>
    <row r="21" spans="1:3">
      <c r="A21" s="22" t="s">
        <v>67</v>
      </c>
      <c r="B21" s="22">
        <v>87</v>
      </c>
      <c r="C21">
        <v>1.2427894220040878</v>
      </c>
    </row>
    <row r="22" spans="1:3">
      <c r="A22" s="22" t="s">
        <v>68</v>
      </c>
      <c r="B22" s="22">
        <v>55</v>
      </c>
      <c r="C22">
        <v>-0.57276382057579756</v>
      </c>
    </row>
    <row r="23" spans="1:3">
      <c r="A23" s="22" t="s">
        <v>69</v>
      </c>
      <c r="B23">
        <v>32</v>
      </c>
      <c r="C23">
        <v>-1.8776927136800903</v>
      </c>
    </row>
    <row r="27" spans="1:3">
      <c r="A27" t="s">
        <v>70</v>
      </c>
      <c r="B27">
        <f>AVERAGE(B3:B23)</f>
        <v>65.095238095238102</v>
      </c>
      <c r="C27" s="23"/>
    </row>
    <row r="28" spans="1:3">
      <c r="A28" t="s">
        <v>71</v>
      </c>
      <c r="B28">
        <f>_xlfn.STDEV.P(B3:B23)</f>
        <v>17.625481450782615</v>
      </c>
    </row>
    <row r="30" spans="1:3">
      <c r="A30" t="s">
        <v>72</v>
      </c>
      <c r="B30">
        <f>AVERAGE(C3:C12)</f>
        <v>0.31231838518189659</v>
      </c>
    </row>
    <row r="31" spans="1:3">
      <c r="A31" t="s">
        <v>73</v>
      </c>
      <c r="B31">
        <f>AVERAGE(C13:C23)</f>
        <v>-0.2839258047108158</v>
      </c>
    </row>
    <row r="33" spans="1:2">
      <c r="A33" t="s">
        <v>34</v>
      </c>
      <c r="B33">
        <f>B30-B31</f>
        <v>0.59624418989271244</v>
      </c>
    </row>
    <row r="35" spans="1:2">
      <c r="B35" s="23"/>
    </row>
    <row r="37" spans="1:2">
      <c r="B37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68786-B0B5-40F1-9D6A-D472495E55A1}">
  <dimension ref="B2:E25"/>
  <sheetViews>
    <sheetView tabSelected="1" zoomScale="130" zoomScaleNormal="130" workbookViewId="0">
      <selection activeCell="B4" sqref="B4"/>
    </sheetView>
  </sheetViews>
  <sheetFormatPr defaultRowHeight="14.45"/>
  <cols>
    <col min="2" max="2" width="60.42578125" customWidth="1"/>
    <col min="3" max="3" width="14.5703125" bestFit="1" customWidth="1"/>
    <col min="4" max="4" width="3.5703125" customWidth="1"/>
    <col min="5" max="5" width="82.140625" customWidth="1"/>
  </cols>
  <sheetData>
    <row r="2" spans="2:5">
      <c r="B2" s="9" t="s">
        <v>0</v>
      </c>
      <c r="C2" s="12" t="s">
        <v>1</v>
      </c>
    </row>
    <row r="4" spans="2:5">
      <c r="B4" t="s">
        <v>2</v>
      </c>
      <c r="C4" s="13">
        <v>500000</v>
      </c>
    </row>
    <row r="5" spans="2:5">
      <c r="B5" t="s">
        <v>4</v>
      </c>
      <c r="C5" s="14">
        <v>0.4</v>
      </c>
    </row>
    <row r="6" spans="2:5">
      <c r="B6" t="s">
        <v>31</v>
      </c>
      <c r="C6" s="15">
        <f>C4*C5</f>
        <v>200000</v>
      </c>
    </row>
    <row r="7" spans="2:5">
      <c r="C7" s="16"/>
    </row>
    <row r="8" spans="2:5">
      <c r="B8" t="s">
        <v>74</v>
      </c>
      <c r="C8" s="29">
        <v>0.35</v>
      </c>
    </row>
    <row r="10" spans="2:5">
      <c r="B10" t="s">
        <v>75</v>
      </c>
      <c r="C10" s="16">
        <v>1</v>
      </c>
    </row>
    <row r="11" spans="2:5">
      <c r="B11" t="s">
        <v>76</v>
      </c>
      <c r="C11" s="25">
        <v>0.4</v>
      </c>
    </row>
    <row r="12" spans="2:5">
      <c r="C12" s="16"/>
    </row>
    <row r="13" spans="2:5">
      <c r="C13" s="26"/>
    </row>
    <row r="14" spans="2:5">
      <c r="C14" s="16"/>
      <c r="E14" s="1"/>
    </row>
    <row r="16" spans="2:5">
      <c r="B16" s="9" t="s">
        <v>77</v>
      </c>
    </row>
    <row r="17" spans="2:3">
      <c r="B17" s="2" t="s">
        <v>78</v>
      </c>
      <c r="C17" s="11">
        <f>(C6*C10*C8)+C4</f>
        <v>570000</v>
      </c>
    </row>
    <row r="18" spans="2:3">
      <c r="B18" s="3" t="s">
        <v>39</v>
      </c>
      <c r="C18" s="18">
        <f>C4/C17</f>
        <v>0.8771929824561403</v>
      </c>
    </row>
    <row r="19" spans="2:3">
      <c r="B19" s="3" t="s">
        <v>79</v>
      </c>
      <c r="C19" s="5">
        <f>(C6*C11*C8)+C4</f>
        <v>528000</v>
      </c>
    </row>
    <row r="20" spans="2:3">
      <c r="B20" s="3" t="s">
        <v>41</v>
      </c>
      <c r="C20" s="20">
        <f>C4/C19</f>
        <v>0.94696969696969702</v>
      </c>
    </row>
    <row r="21" spans="2:3">
      <c r="B21" s="6" t="s">
        <v>42</v>
      </c>
      <c r="C21" s="21">
        <f>C17-C19</f>
        <v>42000</v>
      </c>
    </row>
    <row r="22" spans="2:3" ht="31.9" customHeight="1">
      <c r="B22" s="9"/>
    </row>
    <row r="23" spans="2:3">
      <c r="C23" s="27"/>
    </row>
    <row r="24" spans="2:3">
      <c r="B24" s="1"/>
      <c r="C24" s="28"/>
    </row>
    <row r="25" spans="2:3">
      <c r="B25" s="1"/>
      <c r="C25" s="1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Hofmeyr de Beer</dc:creator>
  <cp:keywords/>
  <dc:description/>
  <cp:lastModifiedBy/>
  <cp:revision/>
  <dcterms:created xsi:type="dcterms:W3CDTF">2025-10-08T08:44:12Z</dcterms:created>
  <dcterms:modified xsi:type="dcterms:W3CDTF">2025-10-17T09:21:45Z</dcterms:modified>
  <cp:category/>
  <cp:contentStatus/>
</cp:coreProperties>
</file>